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\Dropbox\My Building new\2022 ენუქიძის საწყობის მიშენება სენდვიჩ\"/>
    </mc:Choice>
  </mc:AlternateContent>
  <xr:revisionPtr revIDLastSave="0" documentId="13_ncr:1_{2ADCCFDA-1D23-403A-AF10-B7AD105E94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 (4)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9" i="4" l="1"/>
  <c r="J69" i="4" s="1"/>
  <c r="F53" i="4"/>
  <c r="L53" i="4" s="1"/>
  <c r="F67" i="4"/>
  <c r="F65" i="4"/>
  <c r="F63" i="4"/>
  <c r="F61" i="4"/>
  <c r="F25" i="4"/>
  <c r="F7" i="4"/>
  <c r="F9" i="4" s="1"/>
  <c r="F59" i="4"/>
  <c r="L69" i="4" l="1"/>
  <c r="H69" i="4"/>
  <c r="H53" i="4"/>
  <c r="J53" i="4"/>
  <c r="M53" i="4" s="1"/>
  <c r="L57" i="4"/>
  <c r="F45" i="4"/>
  <c r="F55" i="4" s="1"/>
  <c r="F42" i="4"/>
  <c r="H42" i="4" s="1"/>
  <c r="F36" i="4"/>
  <c r="J36" i="4" s="1"/>
  <c r="F35" i="4"/>
  <c r="L35" i="4" s="1"/>
  <c r="F39" i="4"/>
  <c r="F40" i="4" s="1"/>
  <c r="L40" i="4" s="1"/>
  <c r="L41" i="4"/>
  <c r="J41" i="4"/>
  <c r="H41" i="4"/>
  <c r="F33" i="4"/>
  <c r="F38" i="4" s="1"/>
  <c r="F30" i="4"/>
  <c r="F27" i="4"/>
  <c r="F31" i="4" s="1"/>
  <c r="M69" i="4" l="1"/>
  <c r="F51" i="4"/>
  <c r="H57" i="4"/>
  <c r="J57" i="4"/>
  <c r="J35" i="4"/>
  <c r="H35" i="4"/>
  <c r="M41" i="4"/>
  <c r="H27" i="4"/>
  <c r="J42" i="4"/>
  <c r="L42" i="4"/>
  <c r="F44" i="4"/>
  <c r="L44" i="4" s="1"/>
  <c r="H44" i="4"/>
  <c r="H39" i="4"/>
  <c r="J39" i="4"/>
  <c r="F43" i="4"/>
  <c r="L39" i="4"/>
  <c r="H40" i="4"/>
  <c r="J40" i="4"/>
  <c r="L38" i="4"/>
  <c r="J38" i="4"/>
  <c r="H38" i="4"/>
  <c r="H36" i="4"/>
  <c r="L36" i="4"/>
  <c r="J33" i="4"/>
  <c r="F37" i="4"/>
  <c r="H33" i="4"/>
  <c r="L33" i="4"/>
  <c r="F34" i="4"/>
  <c r="F32" i="4"/>
  <c r="L32" i="4" s="1"/>
  <c r="H31" i="4"/>
  <c r="L30" i="4"/>
  <c r="J30" i="4"/>
  <c r="H30" i="4"/>
  <c r="L29" i="4"/>
  <c r="J29" i="4"/>
  <c r="H29" i="4"/>
  <c r="F28" i="4"/>
  <c r="J28" i="4" s="1"/>
  <c r="L27" i="4"/>
  <c r="J27" i="4"/>
  <c r="F24" i="4"/>
  <c r="F23" i="4"/>
  <c r="F20" i="4"/>
  <c r="F16" i="4"/>
  <c r="F15" i="4"/>
  <c r="F13" i="4"/>
  <c r="F14" i="4" s="1"/>
  <c r="F12" i="4"/>
  <c r="L21" i="4"/>
  <c r="J21" i="4"/>
  <c r="H21" i="4"/>
  <c r="M35" i="4" l="1"/>
  <c r="M42" i="4"/>
  <c r="M57" i="4"/>
  <c r="M39" i="4"/>
  <c r="M27" i="4"/>
  <c r="M36" i="4"/>
  <c r="J44" i="4"/>
  <c r="M44" i="4" s="1"/>
  <c r="M40" i="4"/>
  <c r="M29" i="4"/>
  <c r="L43" i="4"/>
  <c r="J43" i="4"/>
  <c r="H43" i="4"/>
  <c r="L34" i="4"/>
  <c r="J34" i="4"/>
  <c r="H34" i="4"/>
  <c r="M33" i="4"/>
  <c r="J37" i="4"/>
  <c r="H37" i="4"/>
  <c r="L37" i="4"/>
  <c r="M38" i="4"/>
  <c r="M30" i="4"/>
  <c r="L28" i="4"/>
  <c r="H32" i="4"/>
  <c r="J31" i="4"/>
  <c r="L31" i="4"/>
  <c r="H28" i="4"/>
  <c r="J32" i="4"/>
  <c r="F18" i="4"/>
  <c r="F17" i="4"/>
  <c r="M21" i="4"/>
  <c r="L67" i="4"/>
  <c r="J67" i="4"/>
  <c r="H67" i="4"/>
  <c r="J59" i="4"/>
  <c r="M43" i="4" l="1"/>
  <c r="M37" i="4"/>
  <c r="M34" i="4"/>
  <c r="M28" i="4"/>
  <c r="M32" i="4"/>
  <c r="M31" i="4"/>
  <c r="M67" i="4"/>
  <c r="H59" i="4"/>
  <c r="L59" i="4"/>
  <c r="H50" i="4"/>
  <c r="L49" i="4"/>
  <c r="L65" i="4"/>
  <c r="L61" i="4"/>
  <c r="H63" i="4"/>
  <c r="L22" i="4"/>
  <c r="J24" i="4"/>
  <c r="L23" i="4"/>
  <c r="J20" i="4"/>
  <c r="L19" i="4"/>
  <c r="J19" i="4"/>
  <c r="H19" i="4"/>
  <c r="L50" i="4"/>
  <c r="J49" i="4"/>
  <c r="L48" i="4"/>
  <c r="H47" i="4"/>
  <c r="L46" i="4"/>
  <c r="J15" i="4"/>
  <c r="H16" i="4"/>
  <c r="H18" i="4"/>
  <c r="J17" i="4"/>
  <c r="L14" i="4"/>
  <c r="L12" i="4"/>
  <c r="L11" i="4"/>
  <c r="J11" i="4"/>
  <c r="H11" i="4"/>
  <c r="L25" i="4"/>
  <c r="L9" i="4"/>
  <c r="J7" i="4"/>
  <c r="L13" i="4"/>
  <c r="J13" i="4"/>
  <c r="H13" i="4"/>
  <c r="M59" i="4" l="1"/>
  <c r="L47" i="4"/>
  <c r="J50" i="4"/>
  <c r="M50" i="4" s="1"/>
  <c r="H48" i="4"/>
  <c r="J47" i="4"/>
  <c r="J48" i="4"/>
  <c r="H46" i="4"/>
  <c r="J46" i="4"/>
  <c r="H49" i="4"/>
  <c r="M49" i="4" s="1"/>
  <c r="H65" i="4"/>
  <c r="J65" i="4"/>
  <c r="M65" i="4" s="1"/>
  <c r="H61" i="4"/>
  <c r="J61" i="4"/>
  <c r="L63" i="4"/>
  <c r="J63" i="4"/>
  <c r="H22" i="4"/>
  <c r="J22" i="4"/>
  <c r="J45" i="4"/>
  <c r="M19" i="4"/>
  <c r="L20" i="4"/>
  <c r="L24" i="4"/>
  <c r="H23" i="4"/>
  <c r="H20" i="4"/>
  <c r="J23" i="4"/>
  <c r="H24" i="4"/>
  <c r="L16" i="4"/>
  <c r="J16" i="4"/>
  <c r="H14" i="4"/>
  <c r="H15" i="4"/>
  <c r="L15" i="4"/>
  <c r="J14" i="4"/>
  <c r="J18" i="4"/>
  <c r="L18" i="4"/>
  <c r="L17" i="4"/>
  <c r="H17" i="4"/>
  <c r="H12" i="4"/>
  <c r="J12" i="4"/>
  <c r="M11" i="4"/>
  <c r="H25" i="4"/>
  <c r="J25" i="4"/>
  <c r="H9" i="4"/>
  <c r="J9" i="4"/>
  <c r="H7" i="4"/>
  <c r="L7" i="4"/>
  <c r="M13" i="4"/>
  <c r="M46" i="4" l="1"/>
  <c r="M47" i="4"/>
  <c r="M48" i="4"/>
  <c r="M61" i="4"/>
  <c r="M63" i="4"/>
  <c r="M22" i="4"/>
  <c r="H55" i="4"/>
  <c r="L45" i="4"/>
  <c r="H45" i="4"/>
  <c r="M23" i="4"/>
  <c r="M20" i="4"/>
  <c r="M24" i="4"/>
  <c r="M12" i="4"/>
  <c r="M14" i="4"/>
  <c r="M16" i="4"/>
  <c r="M15" i="4"/>
  <c r="M17" i="4"/>
  <c r="M18" i="4"/>
  <c r="M9" i="4"/>
  <c r="M25" i="4"/>
  <c r="M7" i="4"/>
  <c r="L51" i="4" l="1"/>
  <c r="J51" i="4"/>
  <c r="H51" i="4"/>
  <c r="J55" i="4"/>
  <c r="M45" i="4"/>
  <c r="H71" i="4"/>
  <c r="L55" i="4"/>
  <c r="M55" i="4" s="1"/>
  <c r="J71" i="4" l="1"/>
  <c r="M51" i="4"/>
  <c r="M71" i="4" s="1"/>
  <c r="M72" i="4" s="1"/>
  <c r="M73" i="4" s="1"/>
  <c r="M74" i="4" s="1"/>
  <c r="M75" i="4" s="1"/>
  <c r="M76" i="4" s="1"/>
  <c r="M77" i="4" s="1"/>
  <c r="M78" i="4" s="1"/>
  <c r="M79" i="4" s="1"/>
  <c r="L71" i="4"/>
</calcChain>
</file>

<file path=xl/sharedStrings.xml><?xml version="1.0" encoding="utf-8"?>
<sst xmlns="http://schemas.openxmlformats.org/spreadsheetml/2006/main" count="127" uniqueCount="53">
  <si>
    <t>#</t>
  </si>
  <si>
    <t>samuSaoebis da danaxarjebis dasaxeleba</t>
  </si>
  <si>
    <t>ganz. erT.</t>
  </si>
  <si>
    <t>raodenoba</t>
  </si>
  <si>
    <t>masala</t>
  </si>
  <si>
    <t>xelfasi</t>
  </si>
  <si>
    <t>transporti (meqanizmebi)</t>
  </si>
  <si>
    <t>Rirebuleba</t>
  </si>
  <si>
    <t>ganz. erT-ze</t>
  </si>
  <si>
    <t>sul</t>
  </si>
  <si>
    <t>მ2</t>
  </si>
  <si>
    <t>ჯამი</t>
  </si>
  <si>
    <t>ზედნადები ხარჯი</t>
  </si>
  <si>
    <t>მოგება</t>
  </si>
  <si>
    <t>სულ ჯამი</t>
  </si>
  <si>
    <t>ტრანსპორტირების ხარჯი</t>
  </si>
  <si>
    <t xml:space="preserve">მიწის ექსკავაცია </t>
  </si>
  <si>
    <t>მ3</t>
  </si>
  <si>
    <t xml:space="preserve"> იატაკის ფილის ქვეშ ბალასტის ფენის მოწყობა</t>
  </si>
  <si>
    <t>ბეტონი ბ-25</t>
  </si>
  <si>
    <t>არმატურა A-I</t>
  </si>
  <si>
    <t>არმატურა A-III</t>
  </si>
  <si>
    <t>საყალიბე სისტემა</t>
  </si>
  <si>
    <t>დამხმარე მასალა</t>
  </si>
  <si>
    <t>მოსამზადებელი ბეტონის მოწყობა</t>
  </si>
  <si>
    <t>ბეტონი ბ-15</t>
  </si>
  <si>
    <t>ტ</t>
  </si>
  <si>
    <t>ლარი</t>
  </si>
  <si>
    <t>ლითონ-კონსტრუქციების მოწყობა</t>
  </si>
  <si>
    <t>კუთხოვანა  100*100*7</t>
  </si>
  <si>
    <t>კგ</t>
  </si>
  <si>
    <t>ლითონ-კონსტრუქციების დამუშავება, დაგრუნტვა და შეღებვა ანტიკოროზიული საღებავით</t>
  </si>
  <si>
    <t>მეტალო პლასტმასის კარ-ფანჯრების მოწყობა</t>
  </si>
  <si>
    <t>სენდვიჩ-პანელებით კედლების შეფუთვა 100 მმ (60 წუთიანი ცეცხლმედეგობით)</t>
  </si>
  <si>
    <t>სენდვიჩ-პანელებით სახურავის შეფუთვა 100 მმ (60 წუთიანი ცეცხლმედეგობით)</t>
  </si>
  <si>
    <t>ჩასაყოლებელი დეტალები</t>
  </si>
  <si>
    <t>BoQ
სენდვიჩ პანელის სასაწყობე შენობა</t>
  </si>
  <si>
    <t>წერტილოვანი საძირკვლის და შემკრავი კოჭების მოწყობა</t>
  </si>
  <si>
    <t>0.00 ნიშ. ფილის და ლიფტის თანაორმოს მოწყობა</t>
  </si>
  <si>
    <t>კოლონების, სარტყელების და რიგელების მოწყობა (ღრუტანიანი ფილების დამონტაჟების კვანძების გათვალისწინებით)</t>
  </si>
  <si>
    <t>მონოლითური რკ.ბ კიბის მოწყობა</t>
  </si>
  <si>
    <t>შველერი #14</t>
  </si>
  <si>
    <t>ორტესებრი შველერი #20</t>
  </si>
  <si>
    <t>მილკვადრატი 150*150*6</t>
  </si>
  <si>
    <t>ღრუტანიანი ფილების მოწყობა (სინკარი) ამწეს და ყველა საჭირო მექანიზმის გათვალისწინებით</t>
  </si>
  <si>
    <t>არმირებული მოპრიალებული მოჭიმვის მოწყობა ორ სართულზე სისქით 8 სმ</t>
  </si>
  <si>
    <t>არსებული გრუნტის უკუჩაყრა</t>
  </si>
  <si>
    <t>რკინა-ბეტონის კედლების მოწყობა</t>
  </si>
  <si>
    <t>შესასველი გასაგორებელი ჭიშკარის მოწყობა ლითნის კარკასზე სენდვიჩ პანელებით</t>
  </si>
  <si>
    <t>გ/მ</t>
  </si>
  <si>
    <t>საწვიმარი ღარების და მილების მოწყობა (11 ცალი ძაბრი და მუხლი)</t>
  </si>
  <si>
    <t>ლითონის მოაჯირების მოწყობა</t>
  </si>
  <si>
    <t>დღგ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</si>
</sst>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₾_-;\-* #,##0.00\ _₾_-;_-* &quot;-&quot;??\ _₾_-;_-@_-"/>
    <numFmt numFmtId="165" formatCode="0.0%"/>
    <numFmt numFmtId="166" formatCode="_-* #,##0.00\ _₽_-;\-* #,##0.00\ _₽_-;_-* &quot;-&quot;??\ _₽_-;_-@_-"/>
    <numFmt numFmtId="167" formatCode="_-* #,##0.00\ [$₾-437]_-;\-* #,##0.00\ [$₾-437]_-;_-* &quot;-&quot;??\ [$₾-437]_-;_-@_-"/>
    <numFmt numFmtId="168" formatCode="0.000"/>
    <numFmt numFmtId="169" formatCode="0.000000"/>
  </numFmts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color theme="0"/>
      <name val="AcadNusx"/>
    </font>
    <font>
      <sz val="10"/>
      <color theme="0"/>
      <name val="AcadNusx"/>
    </font>
    <font>
      <sz val="10"/>
      <name val="Helv"/>
    </font>
    <font>
      <sz val="10"/>
      <color theme="0"/>
      <name val="Arial"/>
      <family val="2"/>
      <charset val="204"/>
    </font>
    <font>
      <sz val="9"/>
      <name val="Arial"/>
      <family val="2"/>
    </font>
    <font>
      <b/>
      <sz val="10"/>
      <name val="AcadNusx"/>
    </font>
    <font>
      <b/>
      <sz val="10"/>
      <color theme="1"/>
      <name val="AcadNusx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5" fillId="0" borderId="0" xfId="0" applyFont="1" applyAlignment="1">
      <alignment horizontal="center" vertical="center"/>
    </xf>
    <xf numFmtId="2" fontId="4" fillId="3" borderId="13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1" fontId="6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wrapText="1"/>
    </xf>
    <xf numFmtId="0" fontId="0" fillId="4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top"/>
    </xf>
    <xf numFmtId="0" fontId="8" fillId="5" borderId="19" xfId="0" applyFont="1" applyFill="1" applyBorder="1" applyAlignment="1">
      <alignment vertical="top" wrapText="1"/>
    </xf>
    <xf numFmtId="0" fontId="8" fillId="5" borderId="19" xfId="0" applyFont="1" applyFill="1" applyBorder="1" applyAlignment="1">
      <alignment horizontal="center" vertical="center"/>
    </xf>
    <xf numFmtId="0" fontId="10" fillId="0" borderId="0" xfId="0" applyFont="1"/>
    <xf numFmtId="0" fontId="0" fillId="0" borderId="22" xfId="0" applyBorder="1"/>
    <xf numFmtId="165" fontId="0" fillId="0" borderId="2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16" xfId="0" applyBorder="1"/>
    <xf numFmtId="9" fontId="0" fillId="0" borderId="16" xfId="0" applyNumberFormat="1" applyBorder="1" applyAlignment="1">
      <alignment horizontal="center"/>
    </xf>
    <xf numFmtId="0" fontId="10" fillId="5" borderId="19" xfId="0" applyFont="1" applyFill="1" applyBorder="1"/>
    <xf numFmtId="0" fontId="10" fillId="5" borderId="19" xfId="0" applyFont="1" applyFill="1" applyBorder="1" applyAlignment="1">
      <alignment horizontal="center"/>
    </xf>
    <xf numFmtId="166" fontId="0" fillId="0" borderId="0" xfId="0" applyNumberFormat="1"/>
    <xf numFmtId="0" fontId="0" fillId="0" borderId="0" xfId="0" applyAlignment="1">
      <alignment wrapText="1"/>
    </xf>
    <xf numFmtId="0" fontId="6" fillId="3" borderId="15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0" fillId="4" borderId="13" xfId="0" applyNumberFormat="1" applyFill="1" applyBorder="1" applyAlignment="1">
      <alignment horizontal="center" vertical="center"/>
    </xf>
    <xf numFmtId="0" fontId="8" fillId="5" borderId="18" xfId="0" applyNumberFormat="1" applyFont="1" applyFill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10" fillId="5" borderId="1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4" borderId="13" xfId="0" applyFill="1" applyBorder="1" applyAlignment="1">
      <alignment vertical="center"/>
    </xf>
    <xf numFmtId="0" fontId="0" fillId="4" borderId="13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 wrapText="1"/>
    </xf>
    <xf numFmtId="0" fontId="0" fillId="0" borderId="13" xfId="0" applyBorder="1" applyAlignment="1">
      <alignment vertical="center" wrapText="1"/>
    </xf>
    <xf numFmtId="167" fontId="0" fillId="0" borderId="13" xfId="0" applyNumberFormat="1" applyBorder="1" applyAlignment="1">
      <alignment horizontal="center" vertical="center"/>
    </xf>
    <xf numFmtId="167" fontId="0" fillId="0" borderId="13" xfId="0" applyNumberFormat="1" applyBorder="1"/>
    <xf numFmtId="167" fontId="0" fillId="4" borderId="13" xfId="0" applyNumberFormat="1" applyFill="1" applyBorder="1" applyAlignment="1">
      <alignment horizontal="center" vertical="center"/>
    </xf>
    <xf numFmtId="167" fontId="0" fillId="4" borderId="13" xfId="0" applyNumberFormat="1" applyFill="1" applyBorder="1" applyAlignment="1">
      <alignment vertical="center"/>
    </xf>
    <xf numFmtId="167" fontId="0" fillId="0" borderId="13" xfId="0" applyNumberFormat="1" applyBorder="1" applyAlignment="1">
      <alignment vertical="center"/>
    </xf>
    <xf numFmtId="167" fontId="8" fillId="5" borderId="19" xfId="0" applyNumberFormat="1" applyFont="1" applyFill="1" applyBorder="1" applyAlignment="1">
      <alignment horizontal="center" vertical="top"/>
    </xf>
    <xf numFmtId="167" fontId="8" fillId="5" borderId="19" xfId="0" applyNumberFormat="1" applyFont="1" applyFill="1" applyBorder="1" applyAlignment="1">
      <alignment horizontal="center" vertical="center" wrapText="1"/>
    </xf>
    <xf numFmtId="167" fontId="8" fillId="5" borderId="20" xfId="0" applyNumberFormat="1" applyFont="1" applyFill="1" applyBorder="1" applyAlignment="1">
      <alignment horizontal="center" vertical="center"/>
    </xf>
    <xf numFmtId="167" fontId="9" fillId="5" borderId="19" xfId="0" applyNumberFormat="1" applyFont="1" applyFill="1" applyBorder="1"/>
    <xf numFmtId="167" fontId="0" fillId="0" borderId="22" xfId="0" applyNumberFormat="1" applyBorder="1"/>
    <xf numFmtId="167" fontId="0" fillId="0" borderId="14" xfId="0" applyNumberFormat="1" applyBorder="1"/>
    <xf numFmtId="167" fontId="0" fillId="0" borderId="23" xfId="0" applyNumberFormat="1" applyBorder="1"/>
    <xf numFmtId="167" fontId="0" fillId="0" borderId="16" xfId="0" applyNumberFormat="1" applyBorder="1"/>
    <xf numFmtId="167" fontId="0" fillId="0" borderId="17" xfId="0" applyNumberFormat="1" applyBorder="1"/>
    <xf numFmtId="167" fontId="10" fillId="5" borderId="19" xfId="0" applyNumberFormat="1" applyFont="1" applyFill="1" applyBorder="1"/>
    <xf numFmtId="167" fontId="10" fillId="5" borderId="20" xfId="1" applyNumberFormat="1" applyFont="1" applyFill="1" applyBorder="1"/>
    <xf numFmtId="0" fontId="4" fillId="3" borderId="13" xfId="0" applyFont="1" applyFill="1" applyBorder="1" applyAlignment="1">
      <alignment horizontal="center" vertical="center" wrapText="1"/>
    </xf>
    <xf numFmtId="167" fontId="0" fillId="0" borderId="13" xfId="0" applyNumberFormat="1" applyFill="1" applyBorder="1" applyAlignment="1">
      <alignment vertical="center"/>
    </xf>
    <xf numFmtId="2" fontId="6" fillId="3" borderId="16" xfId="0" applyNumberFormat="1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8" fillId="5" borderId="19" xfId="0" applyNumberFormat="1" applyFont="1" applyFill="1" applyBorder="1" applyAlignment="1">
      <alignment horizontal="center" vertical="top"/>
    </xf>
    <xf numFmtId="2" fontId="0" fillId="0" borderId="22" xfId="0" applyNumberFormat="1" applyBorder="1"/>
    <xf numFmtId="2" fontId="0" fillId="0" borderId="13" xfId="0" applyNumberFormat="1" applyBorder="1"/>
    <xf numFmtId="2" fontId="0" fillId="0" borderId="16" xfId="0" applyNumberFormat="1" applyBorder="1"/>
    <xf numFmtId="2" fontId="10" fillId="5" borderId="19" xfId="0" applyNumberFormat="1" applyFont="1" applyFill="1" applyBorder="1"/>
    <xf numFmtId="2" fontId="0" fillId="0" borderId="0" xfId="0" applyNumberFormat="1"/>
    <xf numFmtId="168" fontId="0" fillId="0" borderId="13" xfId="0" applyNumberFormat="1" applyBorder="1" applyAlignment="1">
      <alignment horizontal="center" vertical="center"/>
    </xf>
    <xf numFmtId="169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4BDDF-4A08-4354-8E27-E00C140BFF13}">
  <dimension ref="A1:O79"/>
  <sheetViews>
    <sheetView tabSelected="1" topLeftCell="A46" workbookViewId="0">
      <selection activeCell="G57" sqref="G57"/>
    </sheetView>
  </sheetViews>
  <sheetFormatPr defaultRowHeight="14.4" x14ac:dyDescent="0.3"/>
  <cols>
    <col min="1" max="1" width="2.88671875" style="35" bestFit="1" customWidth="1"/>
    <col min="2" max="2" width="1" customWidth="1"/>
    <col min="3" max="3" width="54.44140625" style="26" customWidth="1"/>
    <col min="4" max="4" width="10.5546875" bestFit="1" customWidth="1"/>
    <col min="5" max="5" width="10.6640625" bestFit="1" customWidth="1"/>
    <col min="6" max="6" width="12.33203125" style="69" bestFit="1" customWidth="1"/>
    <col min="7" max="7" width="12.109375" bestFit="1" customWidth="1"/>
    <col min="8" max="8" width="14.88671875" bestFit="1" customWidth="1"/>
    <col min="9" max="9" width="8.88671875" bestFit="1" customWidth="1"/>
    <col min="10" max="10" width="14.6640625" bestFit="1" customWidth="1"/>
    <col min="11" max="11" width="7.88671875" bestFit="1" customWidth="1"/>
    <col min="12" max="12" width="12.6640625" bestFit="1" customWidth="1"/>
    <col min="13" max="13" width="14.88671875" bestFit="1" customWidth="1"/>
    <col min="15" max="15" width="10.5546875" bestFit="1" customWidth="1"/>
  </cols>
  <sheetData>
    <row r="1" spans="1:13" x14ac:dyDescent="0.3">
      <c r="A1" s="72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</row>
    <row r="2" spans="1:13" ht="34.5" customHeight="1" thickBot="1" x14ac:dyDescent="0.35">
      <c r="A2" s="75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7"/>
    </row>
    <row r="3" spans="1:13" s="1" customFormat="1" ht="33" customHeight="1" x14ac:dyDescent="0.3">
      <c r="A3" s="78" t="s">
        <v>0</v>
      </c>
      <c r="B3" s="80"/>
      <c r="C3" s="80" t="s">
        <v>1</v>
      </c>
      <c r="D3" s="80" t="s">
        <v>2</v>
      </c>
      <c r="E3" s="82" t="s">
        <v>3</v>
      </c>
      <c r="F3" s="83"/>
      <c r="G3" s="80" t="s">
        <v>4</v>
      </c>
      <c r="H3" s="80"/>
      <c r="I3" s="80" t="s">
        <v>5</v>
      </c>
      <c r="J3" s="80"/>
      <c r="K3" s="80" t="s">
        <v>6</v>
      </c>
      <c r="L3" s="80"/>
      <c r="M3" s="84" t="s">
        <v>7</v>
      </c>
    </row>
    <row r="4" spans="1:13" s="1" customFormat="1" ht="33" customHeight="1" x14ac:dyDescent="0.3">
      <c r="A4" s="79"/>
      <c r="B4" s="81"/>
      <c r="C4" s="81"/>
      <c r="D4" s="81"/>
      <c r="E4" s="2" t="s">
        <v>8</v>
      </c>
      <c r="F4" s="2" t="s">
        <v>9</v>
      </c>
      <c r="G4" s="2" t="s">
        <v>8</v>
      </c>
      <c r="H4" s="59" t="s">
        <v>9</v>
      </c>
      <c r="I4" s="2" t="s">
        <v>8</v>
      </c>
      <c r="J4" s="59" t="s">
        <v>9</v>
      </c>
      <c r="K4" s="2" t="s">
        <v>8</v>
      </c>
      <c r="L4" s="59" t="s">
        <v>9</v>
      </c>
      <c r="M4" s="85"/>
    </row>
    <row r="5" spans="1:13" s="8" customFormat="1" ht="13.95" customHeight="1" x14ac:dyDescent="0.3">
      <c r="A5" s="27">
        <v>1</v>
      </c>
      <c r="B5" s="3"/>
      <c r="C5" s="4">
        <v>3</v>
      </c>
      <c r="D5" s="5">
        <v>4</v>
      </c>
      <c r="E5" s="3">
        <v>5</v>
      </c>
      <c r="F5" s="61">
        <v>6</v>
      </c>
      <c r="G5" s="3">
        <v>7</v>
      </c>
      <c r="H5" s="6">
        <v>8</v>
      </c>
      <c r="I5" s="3">
        <v>9</v>
      </c>
      <c r="J5" s="6">
        <v>10</v>
      </c>
      <c r="K5" s="3">
        <v>11</v>
      </c>
      <c r="L5" s="3">
        <v>12</v>
      </c>
      <c r="M5" s="7">
        <v>13</v>
      </c>
    </row>
    <row r="6" spans="1:13" x14ac:dyDescent="0.3">
      <c r="A6" s="28"/>
      <c r="B6" s="9"/>
      <c r="C6" s="10"/>
      <c r="D6" s="12"/>
      <c r="E6" s="43"/>
      <c r="F6" s="62"/>
      <c r="G6" s="44"/>
      <c r="H6" s="44"/>
      <c r="I6" s="44"/>
      <c r="J6" s="44"/>
      <c r="K6" s="44"/>
      <c r="L6" s="44"/>
      <c r="M6" s="44"/>
    </row>
    <row r="7" spans="1:13" s="38" customFormat="1" ht="70.5" customHeight="1" x14ac:dyDescent="0.3">
      <c r="A7" s="29">
        <v>1</v>
      </c>
      <c r="B7" s="36"/>
      <c r="C7" s="37" t="s">
        <v>16</v>
      </c>
      <c r="D7" s="11" t="s">
        <v>17</v>
      </c>
      <c r="E7" s="45"/>
      <c r="F7" s="63">
        <f>2380*2.2*1.05</f>
        <v>5497.8</v>
      </c>
      <c r="G7" s="46"/>
      <c r="H7" s="46">
        <f>G7*F7</f>
        <v>0</v>
      </c>
      <c r="I7" s="46"/>
      <c r="J7" s="46">
        <f>I7*F7</f>
        <v>0</v>
      </c>
      <c r="K7" s="46"/>
      <c r="L7" s="46">
        <f>K7*F7</f>
        <v>0</v>
      </c>
      <c r="M7" s="46">
        <f>L7+J7+H7</f>
        <v>0</v>
      </c>
    </row>
    <row r="8" spans="1:13" s="38" customFormat="1" x14ac:dyDescent="0.3">
      <c r="A8" s="39"/>
      <c r="B8" s="40"/>
      <c r="C8" s="41"/>
      <c r="D8" s="12"/>
      <c r="E8" s="43"/>
      <c r="F8" s="62"/>
      <c r="G8" s="47"/>
      <c r="H8" s="47"/>
      <c r="I8" s="47"/>
      <c r="J8" s="47"/>
      <c r="K8" s="47"/>
      <c r="L8" s="47"/>
      <c r="M8" s="47"/>
    </row>
    <row r="9" spans="1:13" s="38" customFormat="1" ht="70.5" customHeight="1" x14ac:dyDescent="0.3">
      <c r="A9" s="29">
        <v>2</v>
      </c>
      <c r="B9" s="36"/>
      <c r="C9" s="37" t="s">
        <v>46</v>
      </c>
      <c r="D9" s="11" t="s">
        <v>17</v>
      </c>
      <c r="E9" s="45"/>
      <c r="F9" s="63">
        <f>F7</f>
        <v>5497.8</v>
      </c>
      <c r="G9" s="46"/>
      <c r="H9" s="46">
        <f>G9*F9</f>
        <v>0</v>
      </c>
      <c r="I9" s="46"/>
      <c r="J9" s="46">
        <f>I9*F9</f>
        <v>0</v>
      </c>
      <c r="K9" s="46"/>
      <c r="L9" s="46">
        <f>K9*F9</f>
        <v>0</v>
      </c>
      <c r="M9" s="46">
        <f>L9+J9+H9</f>
        <v>0</v>
      </c>
    </row>
    <row r="10" spans="1:13" s="38" customFormat="1" x14ac:dyDescent="0.3">
      <c r="A10" s="39"/>
      <c r="B10" s="40"/>
      <c r="C10" s="41"/>
      <c r="D10" s="12"/>
      <c r="E10" s="43"/>
      <c r="F10" s="62"/>
      <c r="G10" s="47"/>
      <c r="H10" s="47"/>
      <c r="I10" s="47"/>
      <c r="J10" s="47"/>
      <c r="K10" s="47"/>
      <c r="L10" s="47"/>
      <c r="M10" s="47"/>
    </row>
    <row r="11" spans="1:13" s="38" customFormat="1" ht="70.5" customHeight="1" x14ac:dyDescent="0.3">
      <c r="A11" s="29">
        <v>4</v>
      </c>
      <c r="B11" s="36"/>
      <c r="C11" s="37" t="s">
        <v>24</v>
      </c>
      <c r="D11" s="11" t="s">
        <v>17</v>
      </c>
      <c r="E11" s="45"/>
      <c r="F11" s="63">
        <v>105</v>
      </c>
      <c r="G11" s="46"/>
      <c r="H11" s="46">
        <f>G11*F11</f>
        <v>0</v>
      </c>
      <c r="I11" s="46"/>
      <c r="J11" s="46">
        <f>I11*F11</f>
        <v>0</v>
      </c>
      <c r="K11" s="46"/>
      <c r="L11" s="46">
        <f>K11*F11</f>
        <v>0</v>
      </c>
      <c r="M11" s="46">
        <f>L11+J11+H11</f>
        <v>0</v>
      </c>
    </row>
    <row r="12" spans="1:13" s="38" customFormat="1" x14ac:dyDescent="0.3">
      <c r="A12" s="39"/>
      <c r="B12" s="40"/>
      <c r="C12" s="41" t="s">
        <v>25</v>
      </c>
      <c r="D12" s="12"/>
      <c r="E12" s="43">
        <v>1.02</v>
      </c>
      <c r="F12" s="62">
        <f>E12*F11</f>
        <v>107.10000000000001</v>
      </c>
      <c r="G12" s="60"/>
      <c r="H12" s="60">
        <f t="shared" ref="H12" si="0">G12*F12</f>
        <v>0</v>
      </c>
      <c r="I12" s="60"/>
      <c r="J12" s="60">
        <f t="shared" ref="J12" si="1">I12*F12</f>
        <v>0</v>
      </c>
      <c r="K12" s="60"/>
      <c r="L12" s="60">
        <f t="shared" ref="L12" si="2">K12*F12</f>
        <v>0</v>
      </c>
      <c r="M12" s="60">
        <f t="shared" ref="M12" si="3">L12+J12+H12</f>
        <v>0</v>
      </c>
    </row>
    <row r="13" spans="1:13" s="38" customFormat="1" ht="70.5" customHeight="1" x14ac:dyDescent="0.3">
      <c r="A13" s="29">
        <v>5</v>
      </c>
      <c r="B13" s="36"/>
      <c r="C13" s="37" t="s">
        <v>37</v>
      </c>
      <c r="D13" s="11" t="s">
        <v>17</v>
      </c>
      <c r="E13" s="45"/>
      <c r="F13" s="63">
        <f>60+114+4.5+12+188+46</f>
        <v>424.5</v>
      </c>
      <c r="G13" s="46"/>
      <c r="H13" s="46">
        <f>G13*F13</f>
        <v>0</v>
      </c>
      <c r="I13" s="46"/>
      <c r="J13" s="46">
        <f>I13*F13</f>
        <v>0</v>
      </c>
      <c r="K13" s="46"/>
      <c r="L13" s="46">
        <f>K13*F13</f>
        <v>0</v>
      </c>
      <c r="M13" s="46">
        <f>L13+J13+H13</f>
        <v>0</v>
      </c>
    </row>
    <row r="14" spans="1:13" s="38" customFormat="1" x14ac:dyDescent="0.3">
      <c r="A14" s="39"/>
      <c r="B14" s="40"/>
      <c r="C14" s="41" t="s">
        <v>19</v>
      </c>
      <c r="D14" s="12" t="s">
        <v>17</v>
      </c>
      <c r="E14" s="43">
        <v>1.02</v>
      </c>
      <c r="F14" s="62">
        <f>E14*F13</f>
        <v>432.99</v>
      </c>
      <c r="G14" s="60"/>
      <c r="H14" s="60">
        <f t="shared" ref="H14:H18" si="4">G14*F14</f>
        <v>0</v>
      </c>
      <c r="I14" s="60"/>
      <c r="J14" s="60">
        <f t="shared" ref="J14:J18" si="5">I14*F14</f>
        <v>0</v>
      </c>
      <c r="K14" s="60"/>
      <c r="L14" s="60">
        <f t="shared" ref="L14:L18" si="6">K14*F14</f>
        <v>0</v>
      </c>
      <c r="M14" s="60">
        <f t="shared" ref="M14:M18" si="7">L14+J14+H14</f>
        <v>0</v>
      </c>
    </row>
    <row r="15" spans="1:13" s="38" customFormat="1" x14ac:dyDescent="0.3">
      <c r="A15" s="39"/>
      <c r="B15" s="40"/>
      <c r="C15" s="41" t="s">
        <v>20</v>
      </c>
      <c r="D15" s="12" t="s">
        <v>26</v>
      </c>
      <c r="E15" s="43"/>
      <c r="F15" s="62">
        <f>(74+95+30+3261+758)*1.015/1000</f>
        <v>4.2812699999999992</v>
      </c>
      <c r="G15" s="60"/>
      <c r="H15" s="60">
        <f t="shared" si="4"/>
        <v>0</v>
      </c>
      <c r="I15" s="60"/>
      <c r="J15" s="60">
        <f t="shared" si="5"/>
        <v>0</v>
      </c>
      <c r="K15" s="60"/>
      <c r="L15" s="60">
        <f t="shared" si="6"/>
        <v>0</v>
      </c>
      <c r="M15" s="60">
        <f t="shared" si="7"/>
        <v>0</v>
      </c>
    </row>
    <row r="16" spans="1:13" s="38" customFormat="1" x14ac:dyDescent="0.3">
      <c r="A16" s="39"/>
      <c r="B16" s="40"/>
      <c r="C16" s="41" t="s">
        <v>21</v>
      </c>
      <c r="D16" s="12" t="s">
        <v>26</v>
      </c>
      <c r="E16" s="43"/>
      <c r="F16" s="62">
        <f>(2442+14040+3262+7473+278+812+4000+2961+376+752)*1.015/1000</f>
        <v>36.941939999999995</v>
      </c>
      <c r="G16" s="60"/>
      <c r="H16" s="60">
        <f t="shared" si="4"/>
        <v>0</v>
      </c>
      <c r="I16" s="60"/>
      <c r="J16" s="60">
        <f t="shared" si="5"/>
        <v>0</v>
      </c>
      <c r="K16" s="60"/>
      <c r="L16" s="60">
        <f t="shared" si="6"/>
        <v>0</v>
      </c>
      <c r="M16" s="60">
        <f t="shared" si="7"/>
        <v>0</v>
      </c>
    </row>
    <row r="17" spans="1:13" s="38" customFormat="1" x14ac:dyDescent="0.3">
      <c r="A17" s="39"/>
      <c r="B17" s="40"/>
      <c r="C17" s="41" t="s">
        <v>22</v>
      </c>
      <c r="D17" s="12" t="s">
        <v>10</v>
      </c>
      <c r="E17" s="43"/>
      <c r="F17" s="62">
        <f>F13</f>
        <v>424.5</v>
      </c>
      <c r="G17" s="60"/>
      <c r="H17" s="60">
        <f t="shared" si="4"/>
        <v>0</v>
      </c>
      <c r="I17" s="60"/>
      <c r="J17" s="60">
        <f t="shared" si="5"/>
        <v>0</v>
      </c>
      <c r="K17" s="60"/>
      <c r="L17" s="60">
        <f t="shared" si="6"/>
        <v>0</v>
      </c>
      <c r="M17" s="60">
        <f t="shared" si="7"/>
        <v>0</v>
      </c>
    </row>
    <row r="18" spans="1:13" s="38" customFormat="1" x14ac:dyDescent="0.3">
      <c r="A18" s="39"/>
      <c r="B18" s="40"/>
      <c r="C18" s="41" t="s">
        <v>23</v>
      </c>
      <c r="D18" s="12" t="s">
        <v>27</v>
      </c>
      <c r="E18" s="43"/>
      <c r="F18" s="62">
        <f>F13</f>
        <v>424.5</v>
      </c>
      <c r="G18" s="60"/>
      <c r="H18" s="60">
        <f t="shared" si="4"/>
        <v>0</v>
      </c>
      <c r="I18" s="60"/>
      <c r="J18" s="60">
        <f t="shared" si="5"/>
        <v>0</v>
      </c>
      <c r="K18" s="60"/>
      <c r="L18" s="60">
        <f t="shared" si="6"/>
        <v>0</v>
      </c>
      <c r="M18" s="60">
        <f t="shared" si="7"/>
        <v>0</v>
      </c>
    </row>
    <row r="19" spans="1:13" s="38" customFormat="1" ht="70.5" customHeight="1" x14ac:dyDescent="0.3">
      <c r="A19" s="29">
        <v>6</v>
      </c>
      <c r="B19" s="36"/>
      <c r="C19" s="37" t="s">
        <v>47</v>
      </c>
      <c r="D19" s="11" t="s">
        <v>17</v>
      </c>
      <c r="E19" s="45"/>
      <c r="F19" s="63">
        <v>66.34</v>
      </c>
      <c r="G19" s="46"/>
      <c r="H19" s="46">
        <f>G19*F19</f>
        <v>0</v>
      </c>
      <c r="I19" s="46"/>
      <c r="J19" s="46">
        <f>I19*F19</f>
        <v>0</v>
      </c>
      <c r="K19" s="46"/>
      <c r="L19" s="46">
        <f>K19*F19</f>
        <v>0</v>
      </c>
      <c r="M19" s="46">
        <f>L19+J19+H19</f>
        <v>0</v>
      </c>
    </row>
    <row r="20" spans="1:13" s="38" customFormat="1" x14ac:dyDescent="0.3">
      <c r="A20" s="39"/>
      <c r="B20" s="40"/>
      <c r="C20" s="41" t="s">
        <v>19</v>
      </c>
      <c r="D20" s="12" t="s">
        <v>17</v>
      </c>
      <c r="E20" s="43">
        <v>1.02</v>
      </c>
      <c r="F20" s="62">
        <f>E20*F19</f>
        <v>67.666800000000009</v>
      </c>
      <c r="G20" s="60"/>
      <c r="H20" s="60">
        <f t="shared" ref="H20:H24" si="8">G20*F20</f>
        <v>0</v>
      </c>
      <c r="I20" s="60"/>
      <c r="J20" s="60">
        <f t="shared" ref="J20:J24" si="9">I20*F20</f>
        <v>0</v>
      </c>
      <c r="K20" s="60"/>
      <c r="L20" s="60">
        <f t="shared" ref="L20:L24" si="10">K20*F20</f>
        <v>0</v>
      </c>
      <c r="M20" s="60">
        <f t="shared" ref="M20:M24" si="11">L20+J20+H20</f>
        <v>0</v>
      </c>
    </row>
    <row r="21" spans="1:13" s="38" customFormat="1" x14ac:dyDescent="0.3">
      <c r="A21" s="39"/>
      <c r="B21" s="40"/>
      <c r="C21" s="41" t="s">
        <v>20</v>
      </c>
      <c r="D21" s="12" t="s">
        <v>26</v>
      </c>
      <c r="E21" s="43"/>
      <c r="F21" s="62">
        <v>4.4999999999999998E-2</v>
      </c>
      <c r="G21" s="60"/>
      <c r="H21" s="60">
        <f t="shared" si="8"/>
        <v>0</v>
      </c>
      <c r="I21" s="60"/>
      <c r="J21" s="60">
        <f t="shared" si="9"/>
        <v>0</v>
      </c>
      <c r="K21" s="60"/>
      <c r="L21" s="60">
        <f t="shared" si="10"/>
        <v>0</v>
      </c>
      <c r="M21" s="60">
        <f t="shared" si="11"/>
        <v>0</v>
      </c>
    </row>
    <row r="22" spans="1:13" s="38" customFormat="1" x14ac:dyDescent="0.3">
      <c r="A22" s="39"/>
      <c r="B22" s="40"/>
      <c r="C22" s="41" t="s">
        <v>21</v>
      </c>
      <c r="D22" s="12" t="s">
        <v>26</v>
      </c>
      <c r="E22" s="43"/>
      <c r="F22" s="62">
        <v>3.3</v>
      </c>
      <c r="G22" s="60"/>
      <c r="H22" s="60">
        <f t="shared" si="8"/>
        <v>0</v>
      </c>
      <c r="I22" s="60"/>
      <c r="J22" s="60">
        <f t="shared" si="9"/>
        <v>0</v>
      </c>
      <c r="K22" s="60"/>
      <c r="L22" s="60">
        <f t="shared" si="10"/>
        <v>0</v>
      </c>
      <c r="M22" s="60">
        <f t="shared" si="11"/>
        <v>0</v>
      </c>
    </row>
    <row r="23" spans="1:13" s="38" customFormat="1" x14ac:dyDescent="0.3">
      <c r="A23" s="39"/>
      <c r="B23" s="40"/>
      <c r="C23" s="41" t="s">
        <v>22</v>
      </c>
      <c r="D23" s="12" t="s">
        <v>10</v>
      </c>
      <c r="E23" s="43"/>
      <c r="F23" s="62">
        <f>F19</f>
        <v>66.34</v>
      </c>
      <c r="G23" s="60"/>
      <c r="H23" s="60">
        <f t="shared" si="8"/>
        <v>0</v>
      </c>
      <c r="I23" s="60"/>
      <c r="J23" s="60">
        <f t="shared" si="9"/>
        <v>0</v>
      </c>
      <c r="K23" s="60"/>
      <c r="L23" s="60">
        <f t="shared" si="10"/>
        <v>0</v>
      </c>
      <c r="M23" s="60">
        <f t="shared" si="11"/>
        <v>0</v>
      </c>
    </row>
    <row r="24" spans="1:13" s="38" customFormat="1" x14ac:dyDescent="0.3">
      <c r="A24" s="39"/>
      <c r="B24" s="40"/>
      <c r="C24" s="41" t="s">
        <v>23</v>
      </c>
      <c r="D24" s="12" t="s">
        <v>27</v>
      </c>
      <c r="E24" s="43"/>
      <c r="F24" s="62">
        <f>F19</f>
        <v>66.34</v>
      </c>
      <c r="G24" s="60"/>
      <c r="H24" s="60">
        <f t="shared" si="8"/>
        <v>0</v>
      </c>
      <c r="I24" s="60"/>
      <c r="J24" s="60">
        <f t="shared" si="9"/>
        <v>0</v>
      </c>
      <c r="K24" s="60"/>
      <c r="L24" s="60">
        <f t="shared" si="10"/>
        <v>0</v>
      </c>
      <c r="M24" s="60">
        <f t="shared" si="11"/>
        <v>0</v>
      </c>
    </row>
    <row r="25" spans="1:13" s="38" customFormat="1" ht="70.5" customHeight="1" x14ac:dyDescent="0.3">
      <c r="A25" s="29">
        <v>3</v>
      </c>
      <c r="B25" s="36"/>
      <c r="C25" s="37" t="s">
        <v>18</v>
      </c>
      <c r="D25" s="11" t="s">
        <v>17</v>
      </c>
      <c r="E25" s="45"/>
      <c r="F25" s="63">
        <f>2380*1.05</f>
        <v>2499</v>
      </c>
      <c r="G25" s="46"/>
      <c r="H25" s="46">
        <f>G25*F25</f>
        <v>0</v>
      </c>
      <c r="I25" s="46"/>
      <c r="J25" s="46">
        <f>I25*F25</f>
        <v>0</v>
      </c>
      <c r="K25" s="46"/>
      <c r="L25" s="46">
        <f>K25*F25</f>
        <v>0</v>
      </c>
      <c r="M25" s="46">
        <f>L25+J25+H25</f>
        <v>0</v>
      </c>
    </row>
    <row r="26" spans="1:13" s="38" customFormat="1" x14ac:dyDescent="0.3">
      <c r="A26" s="39"/>
      <c r="B26" s="40"/>
      <c r="C26" s="41"/>
      <c r="D26" s="12"/>
      <c r="E26" s="43"/>
      <c r="F26" s="62"/>
      <c r="G26" s="47"/>
      <c r="H26" s="47"/>
      <c r="I26" s="47"/>
      <c r="J26" s="47"/>
      <c r="K26" s="47"/>
      <c r="L26" s="47"/>
      <c r="M26" s="47"/>
    </row>
    <row r="27" spans="1:13" s="38" customFormat="1" ht="70.5" customHeight="1" x14ac:dyDescent="0.3">
      <c r="A27" s="29">
        <v>6</v>
      </c>
      <c r="B27" s="36"/>
      <c r="C27" s="37" t="s">
        <v>38</v>
      </c>
      <c r="D27" s="11" t="s">
        <v>17</v>
      </c>
      <c r="E27" s="45"/>
      <c r="F27" s="63">
        <f>714+4.1</f>
        <v>718.1</v>
      </c>
      <c r="G27" s="46"/>
      <c r="H27" s="46">
        <f>G27*F27</f>
        <v>0</v>
      </c>
      <c r="I27" s="46"/>
      <c r="J27" s="46">
        <f>I27*F27</f>
        <v>0</v>
      </c>
      <c r="K27" s="46"/>
      <c r="L27" s="46">
        <f>K27*F27</f>
        <v>0</v>
      </c>
      <c r="M27" s="46">
        <f>L27+J27+H27</f>
        <v>0</v>
      </c>
    </row>
    <row r="28" spans="1:13" s="38" customFormat="1" x14ac:dyDescent="0.3">
      <c r="A28" s="39"/>
      <c r="B28" s="40"/>
      <c r="C28" s="41" t="s">
        <v>19</v>
      </c>
      <c r="D28" s="12" t="s">
        <v>17</v>
      </c>
      <c r="E28" s="43">
        <v>1.02</v>
      </c>
      <c r="F28" s="62">
        <f>E28*F27</f>
        <v>732.46199999999999</v>
      </c>
      <c r="G28" s="60"/>
      <c r="H28" s="60">
        <f t="shared" ref="H28:H32" si="12">G28*F28</f>
        <v>0</v>
      </c>
      <c r="I28" s="60"/>
      <c r="J28" s="60">
        <f t="shared" ref="J28:J32" si="13">I28*F28</f>
        <v>0</v>
      </c>
      <c r="K28" s="60"/>
      <c r="L28" s="60">
        <f t="shared" ref="L28:L32" si="14">K28*F28</f>
        <v>0</v>
      </c>
      <c r="M28" s="60">
        <f t="shared" ref="M28:M32" si="15">L28+J28+H28</f>
        <v>0</v>
      </c>
    </row>
    <row r="29" spans="1:13" s="38" customFormat="1" x14ac:dyDescent="0.3">
      <c r="A29" s="39"/>
      <c r="B29" s="40"/>
      <c r="C29" s="41" t="s">
        <v>20</v>
      </c>
      <c r="D29" s="12" t="s">
        <v>26</v>
      </c>
      <c r="E29" s="43"/>
      <c r="F29" s="62"/>
      <c r="G29" s="60"/>
      <c r="H29" s="60">
        <f t="shared" si="12"/>
        <v>0</v>
      </c>
      <c r="I29" s="60"/>
      <c r="J29" s="60">
        <f t="shared" si="13"/>
        <v>0</v>
      </c>
      <c r="K29" s="60"/>
      <c r="L29" s="60">
        <f t="shared" si="14"/>
        <v>0</v>
      </c>
      <c r="M29" s="60">
        <f t="shared" si="15"/>
        <v>0</v>
      </c>
    </row>
    <row r="30" spans="1:13" s="38" customFormat="1" x14ac:dyDescent="0.3">
      <c r="A30" s="39"/>
      <c r="B30" s="40"/>
      <c r="C30" s="41" t="s">
        <v>21</v>
      </c>
      <c r="D30" s="12" t="s">
        <v>26</v>
      </c>
      <c r="E30" s="43"/>
      <c r="F30" s="62">
        <f>33.7*1.015</f>
        <v>34.205500000000001</v>
      </c>
      <c r="G30" s="60"/>
      <c r="H30" s="60">
        <f t="shared" si="12"/>
        <v>0</v>
      </c>
      <c r="I30" s="60"/>
      <c r="J30" s="60">
        <f t="shared" si="13"/>
        <v>0</v>
      </c>
      <c r="K30" s="60"/>
      <c r="L30" s="60">
        <f t="shared" si="14"/>
        <v>0</v>
      </c>
      <c r="M30" s="60">
        <f t="shared" si="15"/>
        <v>0</v>
      </c>
    </row>
    <row r="31" spans="1:13" s="38" customFormat="1" x14ac:dyDescent="0.3">
      <c r="A31" s="39"/>
      <c r="B31" s="40"/>
      <c r="C31" s="41" t="s">
        <v>22</v>
      </c>
      <c r="D31" s="12" t="s">
        <v>10</v>
      </c>
      <c r="E31" s="43"/>
      <c r="F31" s="62">
        <f>F27</f>
        <v>718.1</v>
      </c>
      <c r="G31" s="60"/>
      <c r="H31" s="60">
        <f t="shared" si="12"/>
        <v>0</v>
      </c>
      <c r="I31" s="60"/>
      <c r="J31" s="60">
        <f t="shared" si="13"/>
        <v>0</v>
      </c>
      <c r="K31" s="60"/>
      <c r="L31" s="60">
        <f t="shared" si="14"/>
        <v>0</v>
      </c>
      <c r="M31" s="60">
        <f t="shared" si="15"/>
        <v>0</v>
      </c>
    </row>
    <row r="32" spans="1:13" s="38" customFormat="1" x14ac:dyDescent="0.3">
      <c r="A32" s="39"/>
      <c r="B32" s="40"/>
      <c r="C32" s="41" t="s">
        <v>23</v>
      </c>
      <c r="D32" s="12" t="s">
        <v>27</v>
      </c>
      <c r="E32" s="43"/>
      <c r="F32" s="62">
        <f>F27</f>
        <v>718.1</v>
      </c>
      <c r="G32" s="60"/>
      <c r="H32" s="60">
        <f t="shared" si="12"/>
        <v>0</v>
      </c>
      <c r="I32" s="60"/>
      <c r="J32" s="60">
        <f t="shared" si="13"/>
        <v>0</v>
      </c>
      <c r="K32" s="60"/>
      <c r="L32" s="60">
        <f t="shared" si="14"/>
        <v>0</v>
      </c>
      <c r="M32" s="60">
        <f t="shared" si="15"/>
        <v>0</v>
      </c>
    </row>
    <row r="33" spans="1:15" s="38" customFormat="1" ht="70.5" customHeight="1" x14ac:dyDescent="0.3">
      <c r="A33" s="29">
        <v>6</v>
      </c>
      <c r="B33" s="36"/>
      <c r="C33" s="37" t="s">
        <v>39</v>
      </c>
      <c r="D33" s="11" t="s">
        <v>17</v>
      </c>
      <c r="E33" s="45"/>
      <c r="F33" s="63">
        <f>71.8+6.5+1.32+2.46+24+24+46.56+46.56+7.04+5.1+4.64+6.44+56.52+56.16+31.8+98.82</f>
        <v>489.71999999999991</v>
      </c>
      <c r="G33" s="46"/>
      <c r="H33" s="46">
        <f>G33*F33</f>
        <v>0</v>
      </c>
      <c r="I33" s="46"/>
      <c r="J33" s="46">
        <f>I33*F33</f>
        <v>0</v>
      </c>
      <c r="K33" s="46"/>
      <c r="L33" s="46">
        <f>K33*F33</f>
        <v>0</v>
      </c>
      <c r="M33" s="46">
        <f>L33+J33+H33</f>
        <v>0</v>
      </c>
    </row>
    <row r="34" spans="1:15" s="38" customFormat="1" x14ac:dyDescent="0.3">
      <c r="A34" s="39"/>
      <c r="B34" s="40"/>
      <c r="C34" s="41" t="s">
        <v>19</v>
      </c>
      <c r="D34" s="12" t="s">
        <v>17</v>
      </c>
      <c r="E34" s="43">
        <v>1.02</v>
      </c>
      <c r="F34" s="62">
        <f>E34*F33</f>
        <v>499.51439999999991</v>
      </c>
      <c r="G34" s="60"/>
      <c r="H34" s="60">
        <f t="shared" ref="H34:H38" si="16">G34*F34</f>
        <v>0</v>
      </c>
      <c r="I34" s="60"/>
      <c r="J34" s="60">
        <f t="shared" ref="J34:J38" si="17">I34*F34</f>
        <v>0</v>
      </c>
      <c r="K34" s="60"/>
      <c r="L34" s="60">
        <f t="shared" ref="L34:L38" si="18">K34*F34</f>
        <v>0</v>
      </c>
      <c r="M34" s="60">
        <f t="shared" ref="M34:M38" si="19">L34+J34+H34</f>
        <v>0</v>
      </c>
    </row>
    <row r="35" spans="1:15" s="38" customFormat="1" x14ac:dyDescent="0.3">
      <c r="A35" s="39"/>
      <c r="B35" s="40"/>
      <c r="C35" s="41" t="s">
        <v>20</v>
      </c>
      <c r="D35" s="12" t="s">
        <v>26</v>
      </c>
      <c r="E35" s="43"/>
      <c r="F35" s="62">
        <f>(11+2+90+672+672+1200+1200+240+160+136+210+1830+1819+897+2517)*1.015/1000</f>
        <v>11.830839999999998</v>
      </c>
      <c r="G35" s="60"/>
      <c r="H35" s="60">
        <f t="shared" si="16"/>
        <v>0</v>
      </c>
      <c r="I35" s="60"/>
      <c r="J35" s="60">
        <f t="shared" si="17"/>
        <v>0</v>
      </c>
      <c r="K35" s="60"/>
      <c r="L35" s="60">
        <f t="shared" si="18"/>
        <v>0</v>
      </c>
      <c r="M35" s="60">
        <f t="shared" si="19"/>
        <v>0</v>
      </c>
    </row>
    <row r="36" spans="1:15" s="38" customFormat="1" x14ac:dyDescent="0.3">
      <c r="A36" s="39"/>
      <c r="B36" s="40"/>
      <c r="C36" s="41" t="s">
        <v>21</v>
      </c>
      <c r="D36" s="12" t="s">
        <v>26</v>
      </c>
      <c r="E36" s="43"/>
      <c r="F36" s="62">
        <f>(3283+42+982+976+442+1145+647+132+88+27+336+8091+8040+3642+9431+10272+10272+16800+9360+1472+1060+952+1358)*1.05/1000</f>
        <v>93.292500000000004</v>
      </c>
      <c r="G36" s="60"/>
      <c r="H36" s="60">
        <f t="shared" si="16"/>
        <v>0</v>
      </c>
      <c r="I36" s="60"/>
      <c r="J36" s="60">
        <f t="shared" si="17"/>
        <v>0</v>
      </c>
      <c r="K36" s="60"/>
      <c r="L36" s="60">
        <f t="shared" si="18"/>
        <v>0</v>
      </c>
      <c r="M36" s="60">
        <f t="shared" si="19"/>
        <v>0</v>
      </c>
    </row>
    <row r="37" spans="1:15" s="38" customFormat="1" x14ac:dyDescent="0.3">
      <c r="A37" s="39"/>
      <c r="B37" s="40"/>
      <c r="C37" s="41" t="s">
        <v>22</v>
      </c>
      <c r="D37" s="12" t="s">
        <v>10</v>
      </c>
      <c r="E37" s="43"/>
      <c r="F37" s="62">
        <f>F33</f>
        <v>489.71999999999991</v>
      </c>
      <c r="G37" s="60"/>
      <c r="H37" s="60">
        <f t="shared" si="16"/>
        <v>0</v>
      </c>
      <c r="I37" s="60"/>
      <c r="J37" s="60">
        <f t="shared" si="17"/>
        <v>0</v>
      </c>
      <c r="K37" s="60"/>
      <c r="L37" s="60">
        <f t="shared" si="18"/>
        <v>0</v>
      </c>
      <c r="M37" s="60">
        <f t="shared" si="19"/>
        <v>0</v>
      </c>
    </row>
    <row r="38" spans="1:15" s="38" customFormat="1" x14ac:dyDescent="0.3">
      <c r="A38" s="39"/>
      <c r="B38" s="40"/>
      <c r="C38" s="41" t="s">
        <v>23</v>
      </c>
      <c r="D38" s="12" t="s">
        <v>27</v>
      </c>
      <c r="E38" s="43"/>
      <c r="F38" s="62">
        <f>F33</f>
        <v>489.71999999999991</v>
      </c>
      <c r="G38" s="60"/>
      <c r="H38" s="60">
        <f t="shared" si="16"/>
        <v>0</v>
      </c>
      <c r="I38" s="60"/>
      <c r="J38" s="60">
        <f t="shared" si="17"/>
        <v>0</v>
      </c>
      <c r="K38" s="60"/>
      <c r="L38" s="60">
        <f t="shared" si="18"/>
        <v>0</v>
      </c>
      <c r="M38" s="60">
        <f t="shared" si="19"/>
        <v>0</v>
      </c>
    </row>
    <row r="39" spans="1:15" s="38" customFormat="1" ht="70.5" customHeight="1" x14ac:dyDescent="0.3">
      <c r="A39" s="29">
        <v>6</v>
      </c>
      <c r="B39" s="36"/>
      <c r="C39" s="37" t="s">
        <v>40</v>
      </c>
      <c r="D39" s="11" t="s">
        <v>17</v>
      </c>
      <c r="E39" s="45"/>
      <c r="F39" s="63">
        <f>3.48+6.88+3.44</f>
        <v>13.799999999999999</v>
      </c>
      <c r="G39" s="46"/>
      <c r="H39" s="46">
        <f>G39*F39</f>
        <v>0</v>
      </c>
      <c r="I39" s="46"/>
      <c r="J39" s="46">
        <f>I39*F39</f>
        <v>0</v>
      </c>
      <c r="K39" s="46"/>
      <c r="L39" s="46">
        <f>K39*F39</f>
        <v>0</v>
      </c>
      <c r="M39" s="46">
        <f>L39+J39+H39</f>
        <v>0</v>
      </c>
    </row>
    <row r="40" spans="1:15" s="38" customFormat="1" x14ac:dyDescent="0.3">
      <c r="A40" s="39"/>
      <c r="B40" s="40"/>
      <c r="C40" s="41" t="s">
        <v>19</v>
      </c>
      <c r="D40" s="12" t="s">
        <v>17</v>
      </c>
      <c r="E40" s="43">
        <v>1.02</v>
      </c>
      <c r="F40" s="62">
        <f>E40*F39</f>
        <v>14.075999999999999</v>
      </c>
      <c r="G40" s="60"/>
      <c r="H40" s="60">
        <f t="shared" ref="H40:H44" si="20">G40*F40</f>
        <v>0</v>
      </c>
      <c r="I40" s="60"/>
      <c r="J40" s="60">
        <f t="shared" ref="J40:J44" si="21">I40*F40</f>
        <v>0</v>
      </c>
      <c r="K40" s="60"/>
      <c r="L40" s="60">
        <f t="shared" ref="L40:L44" si="22">K40*F40</f>
        <v>0</v>
      </c>
      <c r="M40" s="60">
        <f t="shared" ref="M40:M44" si="23">L40+J40+H40</f>
        <v>0</v>
      </c>
    </row>
    <row r="41" spans="1:15" s="38" customFormat="1" x14ac:dyDescent="0.3">
      <c r="A41" s="39"/>
      <c r="B41" s="40"/>
      <c r="C41" s="41" t="s">
        <v>20</v>
      </c>
      <c r="D41" s="12" t="s">
        <v>26</v>
      </c>
      <c r="E41" s="43"/>
      <c r="F41" s="70">
        <v>2E-3</v>
      </c>
      <c r="G41" s="60"/>
      <c r="H41" s="60">
        <f t="shared" si="20"/>
        <v>0</v>
      </c>
      <c r="I41" s="60"/>
      <c r="J41" s="60">
        <f t="shared" si="21"/>
        <v>0</v>
      </c>
      <c r="K41" s="60"/>
      <c r="L41" s="60">
        <f t="shared" si="22"/>
        <v>0</v>
      </c>
      <c r="M41" s="60">
        <f t="shared" si="23"/>
        <v>0</v>
      </c>
      <c r="O41" s="71"/>
    </row>
    <row r="42" spans="1:15" s="38" customFormat="1" x14ac:dyDescent="0.3">
      <c r="A42" s="39"/>
      <c r="B42" s="40"/>
      <c r="C42" s="41" t="s">
        <v>21</v>
      </c>
      <c r="D42" s="12" t="s">
        <v>26</v>
      </c>
      <c r="E42" s="43"/>
      <c r="F42" s="62">
        <f>(351+724+362)*1.015/1000</f>
        <v>1.4585549999999998</v>
      </c>
      <c r="G42" s="60"/>
      <c r="H42" s="60">
        <f t="shared" si="20"/>
        <v>0</v>
      </c>
      <c r="I42" s="60"/>
      <c r="J42" s="60">
        <f t="shared" si="21"/>
        <v>0</v>
      </c>
      <c r="K42" s="60"/>
      <c r="L42" s="60">
        <f t="shared" si="22"/>
        <v>0</v>
      </c>
      <c r="M42" s="60">
        <f t="shared" si="23"/>
        <v>0</v>
      </c>
    </row>
    <row r="43" spans="1:15" s="38" customFormat="1" x14ac:dyDescent="0.3">
      <c r="A43" s="39"/>
      <c r="B43" s="40"/>
      <c r="C43" s="41" t="s">
        <v>22</v>
      </c>
      <c r="D43" s="12" t="s">
        <v>10</v>
      </c>
      <c r="E43" s="43"/>
      <c r="F43" s="62">
        <f>F39</f>
        <v>13.799999999999999</v>
      </c>
      <c r="G43" s="60"/>
      <c r="H43" s="60">
        <f t="shared" si="20"/>
        <v>0</v>
      </c>
      <c r="I43" s="60"/>
      <c r="J43" s="60">
        <f t="shared" si="21"/>
        <v>0</v>
      </c>
      <c r="K43" s="60"/>
      <c r="L43" s="60">
        <f t="shared" si="22"/>
        <v>0</v>
      </c>
      <c r="M43" s="60">
        <f t="shared" si="23"/>
        <v>0</v>
      </c>
    </row>
    <row r="44" spans="1:15" s="38" customFormat="1" x14ac:dyDescent="0.3">
      <c r="A44" s="39"/>
      <c r="B44" s="40"/>
      <c r="C44" s="41" t="s">
        <v>23</v>
      </c>
      <c r="D44" s="12" t="s">
        <v>27</v>
      </c>
      <c r="E44" s="43"/>
      <c r="F44" s="62">
        <f>F39</f>
        <v>13.799999999999999</v>
      </c>
      <c r="G44" s="60"/>
      <c r="H44" s="60">
        <f t="shared" si="20"/>
        <v>0</v>
      </c>
      <c r="I44" s="60"/>
      <c r="J44" s="60">
        <f t="shared" si="21"/>
        <v>0</v>
      </c>
      <c r="K44" s="60"/>
      <c r="L44" s="60">
        <f t="shared" si="22"/>
        <v>0</v>
      </c>
      <c r="M44" s="60">
        <f t="shared" si="23"/>
        <v>0</v>
      </c>
    </row>
    <row r="45" spans="1:15" s="38" customFormat="1" ht="70.5" customHeight="1" x14ac:dyDescent="0.3">
      <c r="A45" s="29">
        <v>7</v>
      </c>
      <c r="B45" s="36"/>
      <c r="C45" s="37" t="s">
        <v>28</v>
      </c>
      <c r="D45" s="11" t="s">
        <v>26</v>
      </c>
      <c r="E45" s="45"/>
      <c r="F45" s="63">
        <f>SUM(F46:F50)/1000</f>
        <v>33.274999999999999</v>
      </c>
      <c r="G45" s="46"/>
      <c r="H45" s="46">
        <f>G45*F45</f>
        <v>0</v>
      </c>
      <c r="I45" s="46"/>
      <c r="J45" s="46">
        <f>I45*F45</f>
        <v>0</v>
      </c>
      <c r="K45" s="46"/>
      <c r="L45" s="46">
        <f>K45*F45</f>
        <v>0</v>
      </c>
      <c r="M45" s="46">
        <f>L45+J45+H45</f>
        <v>0</v>
      </c>
    </row>
    <row r="46" spans="1:15" s="38" customFormat="1" x14ac:dyDescent="0.3">
      <c r="A46" s="39"/>
      <c r="B46" s="40"/>
      <c r="C46" s="41" t="s">
        <v>41</v>
      </c>
      <c r="D46" s="12" t="s">
        <v>30</v>
      </c>
      <c r="E46" s="43"/>
      <c r="F46" s="62">
        <v>21254</v>
      </c>
      <c r="G46" s="47"/>
      <c r="H46" s="60">
        <f t="shared" ref="H46:H51" si="24">G46*F46</f>
        <v>0</v>
      </c>
      <c r="I46" s="60"/>
      <c r="J46" s="60">
        <f t="shared" ref="J46:J51" si="25">I46*F46</f>
        <v>0</v>
      </c>
      <c r="K46" s="60"/>
      <c r="L46" s="60">
        <f t="shared" ref="L46:L51" si="26">K46*F46</f>
        <v>0</v>
      </c>
      <c r="M46" s="60">
        <f t="shared" ref="M46:M51" si="27">L46+J46+H46</f>
        <v>0</v>
      </c>
    </row>
    <row r="47" spans="1:15" s="38" customFormat="1" x14ac:dyDescent="0.3">
      <c r="A47" s="39"/>
      <c r="B47" s="40"/>
      <c r="C47" s="41" t="s">
        <v>42</v>
      </c>
      <c r="D47" s="12" t="s">
        <v>30</v>
      </c>
      <c r="E47" s="43"/>
      <c r="F47" s="62">
        <v>7812</v>
      </c>
      <c r="G47" s="47"/>
      <c r="H47" s="60">
        <f t="shared" si="24"/>
        <v>0</v>
      </c>
      <c r="I47" s="60"/>
      <c r="J47" s="60">
        <f t="shared" si="25"/>
        <v>0</v>
      </c>
      <c r="K47" s="60"/>
      <c r="L47" s="60">
        <f t="shared" si="26"/>
        <v>0</v>
      </c>
      <c r="M47" s="60">
        <f t="shared" si="27"/>
        <v>0</v>
      </c>
    </row>
    <row r="48" spans="1:15" s="38" customFormat="1" x14ac:dyDescent="0.3">
      <c r="A48" s="39"/>
      <c r="B48" s="40"/>
      <c r="C48" s="41" t="s">
        <v>35</v>
      </c>
      <c r="D48" s="12" t="s">
        <v>30</v>
      </c>
      <c r="E48" s="43"/>
      <c r="F48" s="62">
        <v>1120</v>
      </c>
      <c r="G48" s="47"/>
      <c r="H48" s="60">
        <f t="shared" si="24"/>
        <v>0</v>
      </c>
      <c r="I48" s="60"/>
      <c r="J48" s="60">
        <f t="shared" si="25"/>
        <v>0</v>
      </c>
      <c r="K48" s="60"/>
      <c r="L48" s="60">
        <f t="shared" si="26"/>
        <v>0</v>
      </c>
      <c r="M48" s="60">
        <f t="shared" si="27"/>
        <v>0</v>
      </c>
    </row>
    <row r="49" spans="1:13" s="38" customFormat="1" x14ac:dyDescent="0.3">
      <c r="A49" s="39"/>
      <c r="B49" s="40"/>
      <c r="C49" s="41" t="s">
        <v>29</v>
      </c>
      <c r="D49" s="12" t="s">
        <v>30</v>
      </c>
      <c r="E49" s="43"/>
      <c r="F49" s="62">
        <v>91</v>
      </c>
      <c r="G49" s="47"/>
      <c r="H49" s="60">
        <f t="shared" si="24"/>
        <v>0</v>
      </c>
      <c r="I49" s="60"/>
      <c r="J49" s="60">
        <f t="shared" si="25"/>
        <v>0</v>
      </c>
      <c r="K49" s="60"/>
      <c r="L49" s="60">
        <f t="shared" si="26"/>
        <v>0</v>
      </c>
      <c r="M49" s="60">
        <f t="shared" si="27"/>
        <v>0</v>
      </c>
    </row>
    <row r="50" spans="1:13" s="38" customFormat="1" x14ac:dyDescent="0.3">
      <c r="A50" s="39"/>
      <c r="B50" s="40"/>
      <c r="C50" s="41" t="s">
        <v>43</v>
      </c>
      <c r="D50" s="12" t="s">
        <v>30</v>
      </c>
      <c r="E50" s="43"/>
      <c r="F50" s="62">
        <v>2998</v>
      </c>
      <c r="G50" s="47"/>
      <c r="H50" s="60">
        <f t="shared" si="24"/>
        <v>0</v>
      </c>
      <c r="I50" s="60"/>
      <c r="J50" s="60">
        <f t="shared" si="25"/>
        <v>0</v>
      </c>
      <c r="K50" s="60"/>
      <c r="L50" s="60">
        <f t="shared" si="26"/>
        <v>0</v>
      </c>
      <c r="M50" s="60">
        <f t="shared" si="27"/>
        <v>0</v>
      </c>
    </row>
    <row r="51" spans="1:13" s="38" customFormat="1" x14ac:dyDescent="0.3">
      <c r="A51" s="39"/>
      <c r="B51" s="40"/>
      <c r="C51" s="41" t="s">
        <v>23</v>
      </c>
      <c r="D51" s="12" t="s">
        <v>27</v>
      </c>
      <c r="E51" s="43"/>
      <c r="F51" s="62">
        <f>F45</f>
        <v>33.274999999999999</v>
      </c>
      <c r="G51" s="47"/>
      <c r="H51" s="60">
        <f t="shared" si="24"/>
        <v>0</v>
      </c>
      <c r="I51" s="60"/>
      <c r="J51" s="60">
        <f t="shared" si="25"/>
        <v>0</v>
      </c>
      <c r="K51" s="60"/>
      <c r="L51" s="60">
        <f t="shared" si="26"/>
        <v>0</v>
      </c>
      <c r="M51" s="60">
        <f t="shared" si="27"/>
        <v>0</v>
      </c>
    </row>
    <row r="52" spans="1:13" s="38" customFormat="1" x14ac:dyDescent="0.3">
      <c r="A52" s="39"/>
      <c r="B52" s="40"/>
      <c r="C52" s="41"/>
      <c r="D52" s="12"/>
      <c r="E52" s="43"/>
      <c r="F52" s="62"/>
      <c r="G52" s="47"/>
      <c r="H52" s="47"/>
      <c r="I52" s="47"/>
      <c r="J52" s="47"/>
      <c r="K52" s="47"/>
      <c r="L52" s="47"/>
      <c r="M52" s="47"/>
    </row>
    <row r="53" spans="1:13" s="38" customFormat="1" ht="70.5" customHeight="1" x14ac:dyDescent="0.3">
      <c r="A53" s="29">
        <v>7</v>
      </c>
      <c r="B53" s="36"/>
      <c r="C53" s="37" t="s">
        <v>51</v>
      </c>
      <c r="D53" s="11" t="s">
        <v>49</v>
      </c>
      <c r="E53" s="45"/>
      <c r="F53" s="63">
        <f>8*3.6+10</f>
        <v>38.799999999999997</v>
      </c>
      <c r="G53" s="46"/>
      <c r="H53" s="46">
        <f>G53*F53</f>
        <v>0</v>
      </c>
      <c r="I53" s="46"/>
      <c r="J53" s="46">
        <f>I53*F53</f>
        <v>0</v>
      </c>
      <c r="K53" s="46"/>
      <c r="L53" s="46">
        <f>K53*F53</f>
        <v>0</v>
      </c>
      <c r="M53" s="46">
        <f>L53+J53+H53</f>
        <v>0</v>
      </c>
    </row>
    <row r="54" spans="1:13" s="38" customFormat="1" x14ac:dyDescent="0.3">
      <c r="A54" s="39"/>
      <c r="B54" s="40"/>
      <c r="C54" s="41"/>
      <c r="D54" s="12"/>
      <c r="E54" s="43"/>
      <c r="F54" s="62"/>
      <c r="G54" s="47"/>
      <c r="H54" s="47"/>
      <c r="I54" s="47"/>
      <c r="J54" s="47"/>
      <c r="K54" s="47"/>
      <c r="L54" s="47"/>
      <c r="M54" s="47"/>
    </row>
    <row r="55" spans="1:13" s="38" customFormat="1" ht="70.5" customHeight="1" x14ac:dyDescent="0.3">
      <c r="A55" s="29">
        <v>8</v>
      </c>
      <c r="B55" s="36"/>
      <c r="C55" s="37" t="s">
        <v>31</v>
      </c>
      <c r="D55" s="11" t="s">
        <v>26</v>
      </c>
      <c r="E55" s="45"/>
      <c r="F55" s="63">
        <f>F45</f>
        <v>33.274999999999999</v>
      </c>
      <c r="G55" s="46"/>
      <c r="H55" s="46">
        <f>G55*F55</f>
        <v>0</v>
      </c>
      <c r="I55" s="46"/>
      <c r="J55" s="46">
        <f>I55*F55</f>
        <v>0</v>
      </c>
      <c r="K55" s="46"/>
      <c r="L55" s="46">
        <f>K55*F55</f>
        <v>0</v>
      </c>
      <c r="M55" s="46">
        <f>L55+J55+H55</f>
        <v>0</v>
      </c>
    </row>
    <row r="56" spans="1:13" s="38" customFormat="1" x14ac:dyDescent="0.3">
      <c r="A56" s="39"/>
      <c r="B56" s="40"/>
      <c r="C56" s="42"/>
      <c r="D56" s="12"/>
      <c r="E56" s="43"/>
      <c r="F56" s="62"/>
      <c r="G56" s="47"/>
      <c r="H56" s="47"/>
      <c r="I56" s="47"/>
      <c r="J56" s="47"/>
      <c r="K56" s="47"/>
      <c r="L56" s="47"/>
      <c r="M56" s="47"/>
    </row>
    <row r="57" spans="1:13" s="38" customFormat="1" ht="70.5" customHeight="1" x14ac:dyDescent="0.3">
      <c r="A57" s="29">
        <v>8</v>
      </c>
      <c r="B57" s="36"/>
      <c r="C57" s="37" t="s">
        <v>44</v>
      </c>
      <c r="D57" s="11" t="s">
        <v>10</v>
      </c>
      <c r="E57" s="45"/>
      <c r="F57" s="63">
        <v>2407</v>
      </c>
      <c r="G57" s="46"/>
      <c r="H57" s="46">
        <f>G57*F57</f>
        <v>0</v>
      </c>
      <c r="I57" s="46"/>
      <c r="J57" s="46">
        <f>I57*F57</f>
        <v>0</v>
      </c>
      <c r="K57" s="46"/>
      <c r="L57" s="46">
        <f>K57*F57</f>
        <v>0</v>
      </c>
      <c r="M57" s="46">
        <f>L57+J57+H57</f>
        <v>0</v>
      </c>
    </row>
    <row r="58" spans="1:13" s="38" customFormat="1" x14ac:dyDescent="0.3">
      <c r="A58" s="39"/>
      <c r="B58" s="40"/>
      <c r="C58" s="42"/>
      <c r="D58" s="12"/>
      <c r="E58" s="43"/>
      <c r="F58" s="62"/>
      <c r="G58" s="47"/>
      <c r="H58" s="47"/>
      <c r="I58" s="47"/>
      <c r="J58" s="47"/>
      <c r="K58" s="47"/>
      <c r="L58" s="47"/>
      <c r="M58" s="47"/>
    </row>
    <row r="59" spans="1:13" s="38" customFormat="1" ht="70.5" customHeight="1" x14ac:dyDescent="0.3">
      <c r="A59" s="29">
        <v>3</v>
      </c>
      <c r="B59" s="36"/>
      <c r="C59" s="37" t="s">
        <v>45</v>
      </c>
      <c r="D59" s="11" t="s">
        <v>10</v>
      </c>
      <c r="E59" s="45"/>
      <c r="F59" s="63">
        <f>2381+2377</f>
        <v>4758</v>
      </c>
      <c r="G59" s="46"/>
      <c r="H59" s="46">
        <f>G59*F59</f>
        <v>0</v>
      </c>
      <c r="I59" s="46"/>
      <c r="J59" s="46">
        <f>I59*F59</f>
        <v>0</v>
      </c>
      <c r="K59" s="46"/>
      <c r="L59" s="46">
        <f>K59*F59</f>
        <v>0</v>
      </c>
      <c r="M59" s="46">
        <f>L59+J59+H59</f>
        <v>0</v>
      </c>
    </row>
    <row r="60" spans="1:13" s="38" customFormat="1" x14ac:dyDescent="0.3">
      <c r="A60" s="39"/>
      <c r="B60" s="40"/>
      <c r="C60" s="41"/>
      <c r="D60" s="12"/>
      <c r="E60" s="43"/>
      <c r="F60" s="62"/>
      <c r="G60" s="47"/>
      <c r="H60" s="47"/>
      <c r="I60" s="47"/>
      <c r="J60" s="47"/>
      <c r="K60" s="47"/>
      <c r="L60" s="47"/>
      <c r="M60" s="47"/>
    </row>
    <row r="61" spans="1:13" s="38" customFormat="1" ht="70.5" customHeight="1" x14ac:dyDescent="0.3">
      <c r="A61" s="29">
        <v>11</v>
      </c>
      <c r="B61" s="36"/>
      <c r="C61" s="37" t="s">
        <v>34</v>
      </c>
      <c r="D61" s="11" t="s">
        <v>10</v>
      </c>
      <c r="E61" s="45"/>
      <c r="F61" s="63">
        <f>2390*1.15</f>
        <v>2748.5</v>
      </c>
      <c r="G61" s="46"/>
      <c r="H61" s="46">
        <f>G61*F61</f>
        <v>0</v>
      </c>
      <c r="I61" s="46"/>
      <c r="J61" s="46">
        <f>I61*F61</f>
        <v>0</v>
      </c>
      <c r="K61" s="46"/>
      <c r="L61" s="46">
        <f>K61*F61</f>
        <v>0</v>
      </c>
      <c r="M61" s="46">
        <f>L61+J61+H61</f>
        <v>0</v>
      </c>
    </row>
    <row r="62" spans="1:13" s="38" customFormat="1" x14ac:dyDescent="0.3">
      <c r="A62" s="39"/>
      <c r="B62" s="40"/>
      <c r="C62" s="42"/>
      <c r="D62" s="12"/>
      <c r="E62" s="43"/>
      <c r="F62" s="62"/>
      <c r="G62" s="47"/>
      <c r="H62" s="47"/>
      <c r="I62" s="47"/>
      <c r="J62" s="47"/>
      <c r="K62" s="47"/>
      <c r="L62" s="47"/>
      <c r="M62" s="47"/>
    </row>
    <row r="63" spans="1:13" s="38" customFormat="1" ht="70.5" customHeight="1" x14ac:dyDescent="0.3">
      <c r="A63" s="29">
        <v>12</v>
      </c>
      <c r="B63" s="36"/>
      <c r="C63" s="37" t="s">
        <v>33</v>
      </c>
      <c r="D63" s="11" t="s">
        <v>10</v>
      </c>
      <c r="E63" s="45"/>
      <c r="F63" s="63">
        <f>(648+642+244+262)*1.05</f>
        <v>1885.8000000000002</v>
      </c>
      <c r="G63" s="46"/>
      <c r="H63" s="46">
        <f>G63*F63</f>
        <v>0</v>
      </c>
      <c r="I63" s="46"/>
      <c r="J63" s="46">
        <f>I63*F63</f>
        <v>0</v>
      </c>
      <c r="K63" s="46"/>
      <c r="L63" s="46">
        <f>K63*F63</f>
        <v>0</v>
      </c>
      <c r="M63" s="46">
        <f>L63+J63+H63</f>
        <v>0</v>
      </c>
    </row>
    <row r="64" spans="1:13" s="38" customFormat="1" x14ac:dyDescent="0.3">
      <c r="A64" s="39"/>
      <c r="B64" s="40"/>
      <c r="C64" s="42"/>
      <c r="D64" s="12"/>
      <c r="E64" s="43"/>
      <c r="F64" s="62"/>
      <c r="G64" s="47"/>
      <c r="H64" s="47"/>
      <c r="I64" s="47"/>
      <c r="J64" s="47"/>
      <c r="K64" s="47"/>
      <c r="L64" s="47"/>
      <c r="M64" s="47"/>
    </row>
    <row r="65" spans="1:15" s="38" customFormat="1" ht="70.5" customHeight="1" x14ac:dyDescent="0.3">
      <c r="A65" s="29">
        <v>13</v>
      </c>
      <c r="B65" s="36"/>
      <c r="C65" s="37" t="s">
        <v>32</v>
      </c>
      <c r="D65" s="11" t="s">
        <v>10</v>
      </c>
      <c r="E65" s="45"/>
      <c r="F65" s="63">
        <f>3*1.1*6+5*0.5*1.1*56+4.6*1.1*4+2*1.1*2+4*1.1*2+4.6*0.6+5*0.6*2+4*0.6+0.95*2.2*2</f>
        <v>222.58000000000004</v>
      </c>
      <c r="G65" s="46"/>
      <c r="H65" s="46">
        <f>G65*F65</f>
        <v>0</v>
      </c>
      <c r="I65" s="46"/>
      <c r="J65" s="46">
        <f>I65*F65</f>
        <v>0</v>
      </c>
      <c r="K65" s="46"/>
      <c r="L65" s="46">
        <f>K65*F65</f>
        <v>0</v>
      </c>
      <c r="M65" s="46">
        <f>L65+J65+H65</f>
        <v>0</v>
      </c>
    </row>
    <row r="66" spans="1:15" s="38" customFormat="1" x14ac:dyDescent="0.3">
      <c r="A66" s="39"/>
      <c r="B66" s="40"/>
      <c r="C66" s="42"/>
      <c r="D66" s="12"/>
      <c r="E66" s="43"/>
      <c r="F66" s="62"/>
      <c r="G66" s="47"/>
      <c r="H66" s="47"/>
      <c r="I66" s="47"/>
      <c r="J66" s="47"/>
      <c r="K66" s="47"/>
      <c r="L66" s="47"/>
      <c r="M66" s="47"/>
    </row>
    <row r="67" spans="1:15" s="38" customFormat="1" ht="70.5" customHeight="1" x14ac:dyDescent="0.3">
      <c r="A67" s="29">
        <v>13</v>
      </c>
      <c r="B67" s="36"/>
      <c r="C67" s="37" t="s">
        <v>48</v>
      </c>
      <c r="D67" s="11" t="s">
        <v>10</v>
      </c>
      <c r="E67" s="45"/>
      <c r="F67" s="63">
        <f>3*3+3.5*3.5</f>
        <v>21.25</v>
      </c>
      <c r="G67" s="46"/>
      <c r="H67" s="46">
        <f>G67*F67</f>
        <v>0</v>
      </c>
      <c r="I67" s="46"/>
      <c r="J67" s="46">
        <f>I67*F67</f>
        <v>0</v>
      </c>
      <c r="K67" s="46"/>
      <c r="L67" s="46">
        <f>K67*F67</f>
        <v>0</v>
      </c>
      <c r="M67" s="46">
        <f>L67+J67+H67</f>
        <v>0</v>
      </c>
    </row>
    <row r="68" spans="1:15" s="38" customFormat="1" x14ac:dyDescent="0.3">
      <c r="A68" s="39"/>
      <c r="B68" s="40"/>
      <c r="C68" s="42"/>
      <c r="D68" s="12"/>
      <c r="E68" s="43"/>
      <c r="F68" s="62"/>
      <c r="G68" s="47"/>
      <c r="H68" s="47"/>
      <c r="I68" s="47"/>
      <c r="J68" s="47"/>
      <c r="K68" s="47"/>
      <c r="L68" s="47"/>
      <c r="M68" s="47"/>
    </row>
    <row r="69" spans="1:15" s="38" customFormat="1" ht="70.5" customHeight="1" x14ac:dyDescent="0.3">
      <c r="A69" s="29">
        <v>14</v>
      </c>
      <c r="B69" s="36"/>
      <c r="C69" s="37" t="s">
        <v>50</v>
      </c>
      <c r="D69" s="11" t="s">
        <v>49</v>
      </c>
      <c r="E69" s="45"/>
      <c r="F69" s="63">
        <f>86+86+30+30+11*11</f>
        <v>353</v>
      </c>
      <c r="G69" s="46"/>
      <c r="H69" s="46">
        <f>G69*F69</f>
        <v>0</v>
      </c>
      <c r="I69" s="46"/>
      <c r="J69" s="46">
        <f>I69*F69</f>
        <v>0</v>
      </c>
      <c r="K69" s="46"/>
      <c r="L69" s="46">
        <f>K69*F69</f>
        <v>0</v>
      </c>
      <c r="M69" s="46">
        <f>L69+J69+H69</f>
        <v>0</v>
      </c>
    </row>
    <row r="70" spans="1:15" s="38" customFormat="1" ht="15" thickBot="1" x14ac:dyDescent="0.35">
      <c r="A70" s="39"/>
      <c r="B70" s="40"/>
      <c r="C70" s="42"/>
      <c r="D70" s="12"/>
      <c r="E70" s="43"/>
      <c r="F70" s="62"/>
      <c r="G70" s="47"/>
      <c r="H70" s="47"/>
      <c r="I70" s="47"/>
      <c r="J70" s="47"/>
      <c r="K70" s="47"/>
      <c r="L70" s="47"/>
      <c r="M70" s="47"/>
    </row>
    <row r="71" spans="1:15" s="16" customFormat="1" ht="15.6" thickBot="1" x14ac:dyDescent="0.4">
      <c r="A71" s="30"/>
      <c r="B71" s="13"/>
      <c r="C71" s="14" t="s">
        <v>11</v>
      </c>
      <c r="D71" s="15"/>
      <c r="E71" s="48"/>
      <c r="F71" s="64"/>
      <c r="G71" s="49"/>
      <c r="H71" s="50">
        <f>SUM(H6:H64)</f>
        <v>0</v>
      </c>
      <c r="I71" s="48"/>
      <c r="J71" s="50">
        <f>SUM(J6:J64)</f>
        <v>0</v>
      </c>
      <c r="K71" s="51"/>
      <c r="L71" s="50">
        <f>SUM(L6:L64)</f>
        <v>0</v>
      </c>
      <c r="M71" s="50">
        <f>SUM(M6:M64)</f>
        <v>0</v>
      </c>
    </row>
    <row r="72" spans="1:15" x14ac:dyDescent="0.3">
      <c r="A72" s="31"/>
      <c r="B72" s="17"/>
      <c r="C72" s="17" t="s">
        <v>15</v>
      </c>
      <c r="D72" s="18">
        <v>1.4999999999999999E-2</v>
      </c>
      <c r="E72" s="52"/>
      <c r="F72" s="65"/>
      <c r="G72" s="52"/>
      <c r="H72" s="52"/>
      <c r="I72" s="52"/>
      <c r="J72" s="52"/>
      <c r="K72" s="52"/>
      <c r="L72" s="52"/>
      <c r="M72" s="53">
        <f>D72*M71</f>
        <v>0</v>
      </c>
    </row>
    <row r="73" spans="1:15" x14ac:dyDescent="0.3">
      <c r="A73" s="32"/>
      <c r="B73" s="9"/>
      <c r="C73" s="9" t="s">
        <v>11</v>
      </c>
      <c r="D73" s="19"/>
      <c r="E73" s="44"/>
      <c r="F73" s="66"/>
      <c r="G73" s="44"/>
      <c r="H73" s="44"/>
      <c r="I73" s="44"/>
      <c r="J73" s="44"/>
      <c r="K73" s="44"/>
      <c r="L73" s="44"/>
      <c r="M73" s="54">
        <f>M72+M71</f>
        <v>0</v>
      </c>
    </row>
    <row r="74" spans="1:15" x14ac:dyDescent="0.3">
      <c r="A74" s="31"/>
      <c r="B74" s="17"/>
      <c r="C74" s="17" t="s">
        <v>12</v>
      </c>
      <c r="D74" s="20">
        <v>0.1</v>
      </c>
      <c r="E74" s="52"/>
      <c r="F74" s="65"/>
      <c r="G74" s="52"/>
      <c r="H74" s="52"/>
      <c r="I74" s="52"/>
      <c r="J74" s="52"/>
      <c r="K74" s="52"/>
      <c r="L74" s="52"/>
      <c r="M74" s="53">
        <f>D74*M73</f>
        <v>0</v>
      </c>
    </row>
    <row r="75" spans="1:15" x14ac:dyDescent="0.3">
      <c r="A75" s="32"/>
      <c r="B75" s="9"/>
      <c r="C75" s="9" t="s">
        <v>11</v>
      </c>
      <c r="D75" s="19"/>
      <c r="E75" s="44"/>
      <c r="F75" s="66"/>
      <c r="G75" s="44"/>
      <c r="H75" s="44"/>
      <c r="I75" s="44"/>
      <c r="J75" s="44"/>
      <c r="K75" s="44"/>
      <c r="L75" s="44"/>
      <c r="M75" s="54">
        <f>M74+M73</f>
        <v>0</v>
      </c>
    </row>
    <row r="76" spans="1:15" x14ac:dyDescent="0.3">
      <c r="A76" s="33"/>
      <c r="B76" s="21"/>
      <c r="C76" s="21" t="s">
        <v>13</v>
      </c>
      <c r="D76" s="22">
        <v>0.08</v>
      </c>
      <c r="E76" s="55"/>
      <c r="F76" s="67"/>
      <c r="G76" s="55"/>
      <c r="H76" s="55"/>
      <c r="I76" s="55"/>
      <c r="J76" s="55"/>
      <c r="K76" s="55"/>
      <c r="L76" s="55"/>
      <c r="M76" s="56">
        <f>D76*M75</f>
        <v>0</v>
      </c>
    </row>
    <row r="77" spans="1:15" x14ac:dyDescent="0.3">
      <c r="A77" s="32"/>
      <c r="B77" s="9"/>
      <c r="C77" s="9" t="s">
        <v>11</v>
      </c>
      <c r="D77" s="19"/>
      <c r="E77" s="44"/>
      <c r="F77" s="66"/>
      <c r="G77" s="44"/>
      <c r="H77" s="44"/>
      <c r="I77" s="44"/>
      <c r="J77" s="44"/>
      <c r="K77" s="44"/>
      <c r="L77" s="44"/>
      <c r="M77" s="54">
        <f>M76+M75</f>
        <v>0</v>
      </c>
    </row>
    <row r="78" spans="1:15" ht="15" thickBot="1" x14ac:dyDescent="0.35">
      <c r="A78" s="33"/>
      <c r="B78" s="21"/>
      <c r="C78" s="21" t="s">
        <v>52</v>
      </c>
      <c r="D78" s="22">
        <v>0.18</v>
      </c>
      <c r="E78" s="55"/>
      <c r="F78" s="67"/>
      <c r="G78" s="55"/>
      <c r="H78" s="55"/>
      <c r="I78" s="55"/>
      <c r="J78" s="55"/>
      <c r="K78" s="55"/>
      <c r="L78" s="55"/>
      <c r="M78" s="56">
        <f>D78*M77</f>
        <v>0</v>
      </c>
    </row>
    <row r="79" spans="1:15" ht="15" thickBot="1" x14ac:dyDescent="0.35">
      <c r="A79" s="34"/>
      <c r="B79" s="23"/>
      <c r="C79" s="23" t="s">
        <v>14</v>
      </c>
      <c r="D79" s="24"/>
      <c r="E79" s="57"/>
      <c r="F79" s="68"/>
      <c r="G79" s="57"/>
      <c r="H79" s="57"/>
      <c r="I79" s="57"/>
      <c r="J79" s="57"/>
      <c r="K79" s="57"/>
      <c r="L79" s="57"/>
      <c r="M79" s="58">
        <f>M78+M77</f>
        <v>0</v>
      </c>
      <c r="O79" s="25"/>
    </row>
  </sheetData>
  <mergeCells count="10">
    <mergeCell ref="A1:M2"/>
    <mergeCell ref="A3:A4"/>
    <mergeCell ref="B3:B4"/>
    <mergeCell ref="C3:C4"/>
    <mergeCell ref="D3:D4"/>
    <mergeCell ref="E3:F3"/>
    <mergeCell ref="G3:H3"/>
    <mergeCell ref="I3:J3"/>
    <mergeCell ref="K3:L3"/>
    <mergeCell ref="M3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 S E R</dc:creator>
  <cp:lastModifiedBy>admin</cp:lastModifiedBy>
  <cp:lastPrinted>2022-11-17T12:00:04Z</cp:lastPrinted>
  <dcterms:created xsi:type="dcterms:W3CDTF">2021-02-10T07:48:03Z</dcterms:created>
  <dcterms:modified xsi:type="dcterms:W3CDTF">2023-01-27T14:55:27Z</dcterms:modified>
</cp:coreProperties>
</file>